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66925"/>
  <xr:revisionPtr revIDLastSave="1460" documentId="8_{81B4FD9B-7E4D-4333-92A0-A0F8CE5714D4}" xr6:coauthVersionLast="47" xr6:coauthVersionMax="47" xr10:uidLastSave="{F83BE9AA-596B-435A-AE5E-64681513677F}"/>
  <bookViews>
    <workbookView xWindow="28680" yWindow="-120" windowWidth="29040" windowHeight="15720" xr2:uid="{00000000-000D-0000-FFFF-FFFF00000000}"/>
  </bookViews>
  <sheets>
    <sheet name="Návrh rozpočtu obce na rok 2025" sheetId="1" r:id="rId1"/>
  </sheets>
  <definedNames>
    <definedName name="JR_PAGE_ANCHOR_0_1">'Návrh rozpočtu obce na rok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E76" i="1" s="1"/>
  <c r="E27" i="1"/>
  <c r="E77" i="1" s="1"/>
  <c r="F43" i="1"/>
  <c r="F62" i="1"/>
  <c r="F60" i="1"/>
  <c r="F66" i="1"/>
  <c r="F7" i="1"/>
  <c r="F16" i="1"/>
  <c r="D74" i="1"/>
  <c r="D76" i="1" s="1"/>
  <c r="D27" i="1"/>
  <c r="D77" i="1" s="1"/>
  <c r="D78" i="1" l="1"/>
  <c r="E78" i="1"/>
  <c r="F74" i="1"/>
  <c r="F76" i="1" s="1"/>
  <c r="F27" i="1"/>
  <c r="F77" i="1" s="1"/>
  <c r="F78" i="1" l="1"/>
  <c r="C70" i="1"/>
  <c r="C38" i="1"/>
  <c r="C61" i="1" l="1"/>
  <c r="C60" i="1"/>
  <c r="C59" i="1"/>
  <c r="C54" i="1" l="1"/>
  <c r="C43" i="1"/>
  <c r="C37" i="1"/>
  <c r="C33" i="1"/>
  <c r="C66" i="1"/>
  <c r="C9" i="1"/>
  <c r="C8" i="1"/>
  <c r="C27" i="1" s="1"/>
  <c r="C77" i="1" s="1"/>
  <c r="C74" i="1" l="1"/>
  <c r="C76" i="1" s="1"/>
  <c r="C78" i="1" s="1"/>
</calcChain>
</file>

<file path=xl/sharedStrings.xml><?xml version="1.0" encoding="utf-8"?>
<sst xmlns="http://schemas.openxmlformats.org/spreadsheetml/2006/main" count="145" uniqueCount="103">
  <si>
    <t>Třídění:</t>
  </si>
  <si>
    <t>Název</t>
  </si>
  <si>
    <t>Bez paragrafu</t>
  </si>
  <si>
    <t>2219</t>
  </si>
  <si>
    <t>Ostatní záležitosti pozemních komunikací</t>
  </si>
  <si>
    <t>2310</t>
  </si>
  <si>
    <t>Pitná voda</t>
  </si>
  <si>
    <t>2321</t>
  </si>
  <si>
    <t>Odvádění a čistění odpadních vod a nakládání s kaly</t>
  </si>
  <si>
    <t>2341</t>
  </si>
  <si>
    <t>Vodní díla v zemědělské krajině</t>
  </si>
  <si>
    <t>3299</t>
  </si>
  <si>
    <t>Ostatní záležitosti vzdělávání</t>
  </si>
  <si>
    <t>3429</t>
  </si>
  <si>
    <t>Ostatní zájmová činnost a rekreace</t>
  </si>
  <si>
    <t>3612</t>
  </si>
  <si>
    <t>Bytové hospodářství</t>
  </si>
  <si>
    <t>3639</t>
  </si>
  <si>
    <t>Komunální služby a územní rozvoj jinde nezařazené</t>
  </si>
  <si>
    <t>3722</t>
  </si>
  <si>
    <t>Sběr a svoz komunálních odpadů</t>
  </si>
  <si>
    <t>3726</t>
  </si>
  <si>
    <t>Využívání a zneškodňování ostatních odpadů</t>
  </si>
  <si>
    <t>3729</t>
  </si>
  <si>
    <t>Ostatní nakládání s odpady</t>
  </si>
  <si>
    <t>3745</t>
  </si>
  <si>
    <t>Péče o vzhled obcí a veřejnou zeleň</t>
  </si>
  <si>
    <t>6171</t>
  </si>
  <si>
    <t>Činnost místní správy</t>
  </si>
  <si>
    <t>6221</t>
  </si>
  <si>
    <t>Humanitární zahraniční pomoc přímá</t>
  </si>
  <si>
    <t>6409</t>
  </si>
  <si>
    <t>Ostatní činnosti jinde nezařazené</t>
  </si>
  <si>
    <t>1014</t>
  </si>
  <si>
    <t>Ozdravování hospodářských zvířat, polních a speciálních plodin a zvláštní veterinární péče</t>
  </si>
  <si>
    <t>2212</t>
  </si>
  <si>
    <t>Silnice</t>
  </si>
  <si>
    <t>2221</t>
  </si>
  <si>
    <t>Provoz veřejné silniční dopravy</t>
  </si>
  <si>
    <t>2292</t>
  </si>
  <si>
    <t>Dopravní obslužnost veřejnými službami - linková</t>
  </si>
  <si>
    <t>3111</t>
  </si>
  <si>
    <t>Mateřské školy</t>
  </si>
  <si>
    <t>3113</t>
  </si>
  <si>
    <t>Základní školy</t>
  </si>
  <si>
    <t>3319</t>
  </si>
  <si>
    <t>Ostatní záležitosti kultury</t>
  </si>
  <si>
    <t>3326</t>
  </si>
  <si>
    <t>Pořízení, zachování a obnova hodnot místního kulturního, národního a historického povědomí</t>
  </si>
  <si>
    <t>3349</t>
  </si>
  <si>
    <t>Ostatní záležitosti sdělovacích prostředků</t>
  </si>
  <si>
    <t>3399</t>
  </si>
  <si>
    <t>Ostatní záležitosti kultury, církví a sdělovacích prostředků</t>
  </si>
  <si>
    <t>3412</t>
  </si>
  <si>
    <t>Sportovní zařízení ve vlastnictví obce</t>
  </si>
  <si>
    <t>3419</t>
  </si>
  <si>
    <t>Ostatní sportovní činnost</t>
  </si>
  <si>
    <t>3421</t>
  </si>
  <si>
    <t>Využití volného času dětí a mládeže</t>
  </si>
  <si>
    <t>3631</t>
  </si>
  <si>
    <t>Veřejné osvětlení</t>
  </si>
  <si>
    <t>3635</t>
  </si>
  <si>
    <t>Územní plánování</t>
  </si>
  <si>
    <t>3636</t>
  </si>
  <si>
    <t>Územní rozvoj</t>
  </si>
  <si>
    <t>3721</t>
  </si>
  <si>
    <t>Sběr a svoz nebezpečných odpadů</t>
  </si>
  <si>
    <t>3723</t>
  </si>
  <si>
    <t>Sběr a svoz ostatních odpadů jiných než nebezpečných a komunálních</t>
  </si>
  <si>
    <t>3749</t>
  </si>
  <si>
    <t>Ostatní činnosti k ochraně přírody a krajiny</t>
  </si>
  <si>
    <t>4351</t>
  </si>
  <si>
    <t>Osobní asistence, pečovatelská služba a podpora samostatného bydlení</t>
  </si>
  <si>
    <t>5213</t>
  </si>
  <si>
    <t>Krizová opatření</t>
  </si>
  <si>
    <t>5512</t>
  </si>
  <si>
    <t>Požární ochrana - dobrovolná část</t>
  </si>
  <si>
    <t>6112</t>
  </si>
  <si>
    <t>Zastupitelstva obcí</t>
  </si>
  <si>
    <t>6320</t>
  </si>
  <si>
    <t>Pojištění funkčně nespecifikované</t>
  </si>
  <si>
    <t>Paragraf</t>
  </si>
  <si>
    <t>Schodek rozpočtu</t>
  </si>
  <si>
    <t xml:space="preserve">Schodek rozpočtu bude vyrovnán přebytky minulých let. </t>
  </si>
  <si>
    <t>Hodnoty v Kč.</t>
  </si>
  <si>
    <t>Příjmy celkem:</t>
  </si>
  <si>
    <t>Výdaje celkem:</t>
  </si>
  <si>
    <t>Příjmy</t>
  </si>
  <si>
    <t>Výdaje</t>
  </si>
  <si>
    <t>Schválený rozpočet 2024</t>
  </si>
  <si>
    <t>Upravený rozpočet 2024</t>
  </si>
  <si>
    <t>Skutečnost 10/2024</t>
  </si>
  <si>
    <t>Návrh rozpočtu 2025</t>
  </si>
  <si>
    <t>Nebytové hospodářství</t>
  </si>
  <si>
    <t>Volby do zastupitelstev územních samosprávních celků</t>
  </si>
  <si>
    <t>Volby do Evropského parlamentu</t>
  </si>
  <si>
    <t>Návrh rozpočtu obce Středokluky na rok 2025</t>
  </si>
  <si>
    <t>Obec Středokluky, Lidická 61, Středokluky, IČO 00241695</t>
  </si>
  <si>
    <t>Návrh rozpočtu obce Středokluky 2025 - Výdaje</t>
  </si>
  <si>
    <t>Návrh rozpočtu obce Středokluky 2025 - Výdaje - pokračování</t>
  </si>
  <si>
    <t>Zpracoval: Jaroslav Paznocht</t>
  </si>
  <si>
    <t>více info na www.stredokluky.cz/finance</t>
  </si>
  <si>
    <t>Návrh rozpočtu obce Středokluky 2025 -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</si>
</sst>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6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E4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Protection="1">
      <protection locked="0"/>
    </xf>
    <xf numFmtId="0" fontId="2" fillId="0" borderId="0" xfId="0" applyFont="1"/>
    <xf numFmtId="0" fontId="3" fillId="0" borderId="0" xfId="0" applyFont="1"/>
    <xf numFmtId="0" fontId="4" fillId="3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0" fontId="5" fillId="7" borderId="1" xfId="0" applyFont="1" applyFill="1" applyBorder="1" applyAlignment="1">
      <alignment vertical="center"/>
    </xf>
    <xf numFmtId="4" fontId="4" fillId="11" borderId="5" xfId="0" applyNumberFormat="1" applyFont="1" applyFill="1" applyBorder="1" applyAlignment="1">
      <alignment vertical="center"/>
    </xf>
    <xf numFmtId="4" fontId="4" fillId="11" borderId="2" xfId="0" applyNumberFormat="1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5" fillId="9" borderId="7" xfId="0" applyFont="1" applyFill="1" applyBorder="1"/>
    <xf numFmtId="4" fontId="5" fillId="11" borderId="9" xfId="0" applyNumberFormat="1" applyFont="1" applyFill="1" applyBorder="1" applyAlignment="1">
      <alignment vertical="center"/>
    </xf>
    <xf numFmtId="4" fontId="5" fillId="11" borderId="10" xfId="0" applyNumberFormat="1" applyFont="1" applyFill="1" applyBorder="1" applyAlignment="1">
      <alignment vertical="center"/>
    </xf>
    <xf numFmtId="4" fontId="4" fillId="11" borderId="3" xfId="0" applyNumberFormat="1" applyFont="1" applyFill="1" applyBorder="1" applyAlignment="1">
      <alignment vertical="center"/>
    </xf>
    <xf numFmtId="4" fontId="4" fillId="11" borderId="4" xfId="0" applyNumberFormat="1" applyFont="1" applyFill="1" applyBorder="1" applyAlignment="1">
      <alignment vertical="center"/>
    </xf>
    <xf numFmtId="0" fontId="5" fillId="10" borderId="11" xfId="0" applyFont="1" applyFill="1" applyBorder="1"/>
    <xf numFmtId="4" fontId="4" fillId="11" borderId="12" xfId="0" applyNumberFormat="1" applyFont="1" applyFill="1" applyBorder="1" applyAlignment="1">
      <alignment vertical="center" wrapText="1"/>
    </xf>
    <xf numFmtId="4" fontId="4" fillId="11" borderId="13" xfId="0" applyNumberFormat="1" applyFont="1" applyFill="1" applyBorder="1" applyAlignment="1">
      <alignment vertical="center" wrapText="1"/>
    </xf>
    <xf numFmtId="4" fontId="5" fillId="11" borderId="14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top"/>
    </xf>
    <xf numFmtId="4" fontId="5" fillId="11" borderId="7" xfId="0" applyNumberFormat="1" applyFont="1" applyFill="1" applyBorder="1" applyAlignment="1">
      <alignment vertical="center"/>
    </xf>
    <xf numFmtId="4" fontId="5" fillId="11" borderId="11" xfId="0" applyNumberFormat="1" applyFont="1" applyFill="1" applyBorder="1" applyAlignment="1">
      <alignment vertical="center"/>
    </xf>
    <xf numFmtId="4" fontId="4" fillId="11" borderId="12" xfId="0" applyNumberFormat="1" applyFont="1" applyFill="1" applyBorder="1" applyAlignment="1">
      <alignment vertical="center"/>
    </xf>
    <xf numFmtId="4" fontId="4" fillId="11" borderId="13" xfId="0" applyNumberFormat="1" applyFont="1" applyFill="1" applyBorder="1" applyAlignment="1">
      <alignment vertical="center"/>
    </xf>
    <xf numFmtId="4" fontId="4" fillId="11" borderId="16" xfId="0" applyNumberFormat="1" applyFont="1" applyFill="1" applyBorder="1" applyAlignment="1">
      <alignment vertical="center"/>
    </xf>
    <xf numFmtId="4" fontId="4" fillId="11" borderId="17" xfId="0" applyNumberFormat="1" applyFont="1" applyFill="1" applyBorder="1" applyAlignment="1">
      <alignment vertical="center"/>
    </xf>
    <xf numFmtId="4" fontId="5" fillId="11" borderId="19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9" fontId="3" fillId="0" borderId="0" xfId="0" applyNumberFormat="1" applyFont="1"/>
    <xf numFmtId="3" fontId="5" fillId="11" borderId="19" xfId="0" applyNumberFormat="1" applyFont="1" applyFill="1" applyBorder="1" applyAlignment="1">
      <alignment vertical="center"/>
    </xf>
    <xf numFmtId="3" fontId="3" fillId="0" borderId="0" xfId="0" applyNumberFormat="1" applyFont="1"/>
    <xf numFmtId="0" fontId="1" fillId="0" borderId="0" xfId="0" applyFont="1"/>
    <xf numFmtId="0" fontId="4" fillId="11" borderId="5" xfId="0" applyFont="1" applyFill="1" applyBorder="1" applyAlignment="1">
      <alignment horizontal="left" vertical="center"/>
    </xf>
    <xf numFmtId="4" fontId="5" fillId="11" borderId="2" xfId="0" applyNumberFormat="1" applyFont="1" applyFill="1" applyBorder="1" applyAlignment="1">
      <alignment vertical="center"/>
    </xf>
    <xf numFmtId="3" fontId="5" fillId="11" borderId="2" xfId="0" applyNumberFormat="1" applyFont="1" applyFill="1" applyBorder="1" applyAlignment="1">
      <alignment vertical="center"/>
    </xf>
    <xf numFmtId="0" fontId="2" fillId="0" borderId="23" xfId="0" applyFont="1" applyBorder="1"/>
    <xf numFmtId="4" fontId="8" fillId="11" borderId="13" xfId="0" applyNumberFormat="1" applyFont="1" applyFill="1" applyBorder="1" applyAlignment="1">
      <alignment vertical="center"/>
    </xf>
    <xf numFmtId="3" fontId="4" fillId="14" borderId="16" xfId="0" applyNumberFormat="1" applyFont="1" applyFill="1" applyBorder="1" applyAlignment="1">
      <alignment vertical="center"/>
    </xf>
    <xf numFmtId="3" fontId="4" fillId="14" borderId="17" xfId="0" applyNumberFormat="1" applyFont="1" applyFill="1" applyBorder="1" applyAlignment="1">
      <alignment vertical="center"/>
    </xf>
    <xf numFmtId="3" fontId="4" fillId="14" borderId="18" xfId="0" applyNumberFormat="1" applyFont="1" applyFill="1" applyBorder="1" applyAlignment="1">
      <alignment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/>
    </xf>
    <xf numFmtId="4" fontId="5" fillId="11" borderId="26" xfId="0" applyNumberFormat="1" applyFont="1" applyFill="1" applyBorder="1" applyAlignment="1">
      <alignment vertical="center"/>
    </xf>
    <xf numFmtId="3" fontId="5" fillId="11" borderId="26" xfId="0" applyNumberFormat="1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4" fontId="4" fillId="11" borderId="6" xfId="0" applyNumberFormat="1" applyFont="1" applyFill="1" applyBorder="1" applyAlignment="1">
      <alignment vertical="center"/>
    </xf>
    <xf numFmtId="4" fontId="4" fillId="11" borderId="27" xfId="0" applyNumberFormat="1" applyFont="1" applyFill="1" applyBorder="1" applyAlignment="1">
      <alignment vertical="center" wrapText="1"/>
    </xf>
    <xf numFmtId="4" fontId="4" fillId="11" borderId="24" xfId="0" applyNumberFormat="1" applyFont="1" applyFill="1" applyBorder="1" applyAlignment="1">
      <alignment vertical="center"/>
    </xf>
    <xf numFmtId="4" fontId="4" fillId="11" borderId="27" xfId="0" applyNumberFormat="1" applyFont="1" applyFill="1" applyBorder="1" applyAlignment="1">
      <alignment vertical="center"/>
    </xf>
    <xf numFmtId="4" fontId="4" fillId="11" borderId="18" xfId="0" applyNumberFormat="1" applyFont="1" applyFill="1" applyBorder="1" applyAlignment="1">
      <alignment vertical="center"/>
    </xf>
    <xf numFmtId="0" fontId="5" fillId="1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12" borderId="13" xfId="0" applyFont="1" applyFill="1" applyBorder="1" applyAlignment="1">
      <alignment horizontal="left" vertical="center"/>
    </xf>
    <xf numFmtId="0" fontId="5" fillId="12" borderId="25" xfId="0" applyFont="1" applyFill="1" applyBorder="1" applyAlignment="1">
      <alignment horizontal="left" vertical="center"/>
    </xf>
    <xf numFmtId="4" fontId="5" fillId="11" borderId="13" xfId="0" applyNumberFormat="1" applyFont="1" applyFill="1" applyBorder="1" applyAlignment="1">
      <alignment horizontal="center" vertical="center"/>
    </xf>
    <xf numFmtId="4" fontId="5" fillId="11" borderId="2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83"/>
  <sheetViews>
    <sheetView tabSelected="1" zoomScale="115" zoomScaleNormal="115" workbookViewId="0">
      <selection activeCell="G6" sqref="G6"/>
    </sheetView>
  </sheetViews>
  <sheetFormatPr defaultColWidth="9.1796875" defaultRowHeight="15.5" x14ac:dyDescent="0.35"/>
  <cols>
    <col min="1" max="1" width="9.26953125" style="2" customWidth="1"/>
    <col min="2" max="2" width="35.7265625" style="2" customWidth="1"/>
    <col min="3" max="3" width="12.1796875" style="2" customWidth="1"/>
    <col min="4" max="5" width="14.26953125" style="2" bestFit="1" customWidth="1"/>
    <col min="6" max="6" width="13.81640625" style="2" customWidth="1"/>
    <col min="7" max="7" width="20.26953125" style="33" customWidth="1"/>
    <col min="8" max="8" width="82.26953125" style="3" bestFit="1" customWidth="1"/>
    <col min="9" max="16384" width="9.1796875" style="3"/>
  </cols>
  <sheetData>
    <row r="1" spans="1:6" ht="20.149999999999999" customHeight="1" x14ac:dyDescent="0.35">
      <c r="A1" s="1"/>
      <c r="B1" s="1"/>
      <c r="C1" s="1"/>
      <c r="D1" s="1"/>
      <c r="E1" s="1"/>
    </row>
    <row r="2" spans="1:6" ht="20.149999999999999" customHeight="1" x14ac:dyDescent="0.35">
      <c r="A2" s="4" t="s">
        <v>97</v>
      </c>
      <c r="B2" s="4"/>
      <c r="C2" s="5"/>
      <c r="D2" s="5"/>
      <c r="E2" s="5"/>
    </row>
    <row r="3" spans="1:6" ht="33" x14ac:dyDescent="0.35">
      <c r="A3" s="47" t="s">
        <v>96</v>
      </c>
      <c r="B3" s="6"/>
      <c r="C3" s="6"/>
      <c r="D3" s="21"/>
      <c r="E3" s="6"/>
    </row>
    <row r="4" spans="1:6" x14ac:dyDescent="0.35">
      <c r="A4" s="5" t="s">
        <v>0</v>
      </c>
      <c r="B4" s="7"/>
      <c r="C4" s="22" t="s">
        <v>84</v>
      </c>
      <c r="D4" s="7"/>
      <c r="E4" s="7"/>
    </row>
    <row r="5" spans="1:6" ht="23" thickBot="1" x14ac:dyDescent="0.35">
      <c r="A5" s="30" t="s">
        <v>102</v>
      </c>
      <c r="B5" s="8"/>
      <c r="C5" s="8"/>
      <c r="D5" s="8"/>
      <c r="E5" s="8"/>
      <c r="F5" s="8"/>
    </row>
    <row r="6" spans="1:6" ht="51" customHeight="1" thickBot="1" x14ac:dyDescent="0.35">
      <c r="A6" s="12" t="s">
        <v>81</v>
      </c>
      <c r="B6" s="17" t="s">
        <v>1</v>
      </c>
      <c r="C6" s="43" t="s">
        <v>89</v>
      </c>
      <c r="D6" s="44" t="s">
        <v>90</v>
      </c>
      <c r="E6" s="45" t="s">
        <v>91</v>
      </c>
      <c r="F6" s="46" t="s">
        <v>92</v>
      </c>
    </row>
    <row r="7" spans="1:6" x14ac:dyDescent="0.3">
      <c r="A7" s="15"/>
      <c r="B7" s="18" t="s">
        <v>2</v>
      </c>
      <c r="C7" s="40">
        <v>32000000</v>
      </c>
      <c r="D7" s="16">
        <v>34594471.700000003</v>
      </c>
      <c r="E7" s="25">
        <v>27032380.030000001</v>
      </c>
      <c r="F7" s="27">
        <f>29844471.1113381*1.05+1030000+974875+20333*12</f>
        <v>33585565.666905008</v>
      </c>
    </row>
    <row r="8" spans="1:6" x14ac:dyDescent="0.3">
      <c r="A8" s="9" t="s">
        <v>5</v>
      </c>
      <c r="B8" s="19" t="s">
        <v>6</v>
      </c>
      <c r="C8" s="41">
        <f>53216/1920*1720</f>
        <v>47672.666666666664</v>
      </c>
      <c r="D8" s="10">
        <v>47673</v>
      </c>
      <c r="E8" s="39">
        <v>8098.76</v>
      </c>
      <c r="F8" s="28">
        <v>47673</v>
      </c>
    </row>
    <row r="9" spans="1:6" ht="31" x14ac:dyDescent="0.3">
      <c r="A9" s="9" t="s">
        <v>7</v>
      </c>
      <c r="B9" s="19" t="s">
        <v>8</v>
      </c>
      <c r="C9" s="41">
        <f>361936/1920*1720</f>
        <v>324234.33333333331</v>
      </c>
      <c r="D9" s="10">
        <v>262234</v>
      </c>
      <c r="E9" s="39">
        <v>169191.96</v>
      </c>
      <c r="F9" s="28">
        <v>262234</v>
      </c>
    </row>
    <row r="10" spans="1:6" x14ac:dyDescent="0.3">
      <c r="A10" s="9" t="s">
        <v>9</v>
      </c>
      <c r="B10" s="19" t="s">
        <v>10</v>
      </c>
      <c r="C10" s="41">
        <v>10000</v>
      </c>
      <c r="D10" s="10">
        <v>10000</v>
      </c>
      <c r="E10" s="26">
        <v>0</v>
      </c>
      <c r="F10" s="28">
        <v>12000</v>
      </c>
    </row>
    <row r="11" spans="1:6" x14ac:dyDescent="0.3">
      <c r="A11" s="35">
        <v>3111</v>
      </c>
      <c r="B11" s="19" t="s">
        <v>42</v>
      </c>
      <c r="C11" s="41">
        <v>0</v>
      </c>
      <c r="D11" s="10">
        <v>17316</v>
      </c>
      <c r="E11" s="26">
        <v>17316</v>
      </c>
      <c r="F11" s="28">
        <v>0</v>
      </c>
    </row>
    <row r="12" spans="1:6" x14ac:dyDescent="0.35">
      <c r="A12" s="35">
        <v>3113</v>
      </c>
      <c r="B12" s="9" t="s">
        <v>44</v>
      </c>
      <c r="C12" s="41">
        <v>0</v>
      </c>
      <c r="D12" s="10">
        <v>48902</v>
      </c>
      <c r="E12" s="26">
        <v>83476</v>
      </c>
      <c r="F12" s="38">
        <v>0</v>
      </c>
    </row>
    <row r="13" spans="1:6" x14ac:dyDescent="0.3">
      <c r="A13" s="9" t="s">
        <v>11</v>
      </c>
      <c r="B13" s="19" t="s">
        <v>12</v>
      </c>
      <c r="C13" s="41">
        <v>4500</v>
      </c>
      <c r="D13" s="10">
        <v>4500</v>
      </c>
      <c r="E13" s="26">
        <v>5600</v>
      </c>
      <c r="F13" s="28">
        <v>6000</v>
      </c>
    </row>
    <row r="14" spans="1:6" x14ac:dyDescent="0.3">
      <c r="A14" s="9" t="s">
        <v>13</v>
      </c>
      <c r="B14" s="19" t="s">
        <v>14</v>
      </c>
      <c r="C14" s="41">
        <v>80000</v>
      </c>
      <c r="D14" s="10">
        <v>106000</v>
      </c>
      <c r="E14" s="26">
        <v>96600</v>
      </c>
      <c r="F14" s="28">
        <v>106000</v>
      </c>
    </row>
    <row r="15" spans="1:6" x14ac:dyDescent="0.3">
      <c r="A15" s="9" t="s">
        <v>15</v>
      </c>
      <c r="B15" s="19" t="s">
        <v>16</v>
      </c>
      <c r="C15" s="41">
        <v>1000000</v>
      </c>
      <c r="D15" s="10">
        <v>1247000</v>
      </c>
      <c r="E15" s="26">
        <v>1295313.99</v>
      </c>
      <c r="F15" s="28">
        <v>1300000</v>
      </c>
    </row>
    <row r="16" spans="1:6" x14ac:dyDescent="0.3">
      <c r="A16" s="35">
        <v>3613</v>
      </c>
      <c r="B16" s="19" t="s">
        <v>93</v>
      </c>
      <c r="C16" s="41">
        <v>0</v>
      </c>
      <c r="D16" s="10">
        <v>37150</v>
      </c>
      <c r="E16" s="26">
        <v>124050</v>
      </c>
      <c r="F16" s="28">
        <f>15000*12</f>
        <v>180000</v>
      </c>
    </row>
    <row r="17" spans="1:6" x14ac:dyDescent="0.3">
      <c r="A17" s="35">
        <v>3631</v>
      </c>
      <c r="B17" s="19" t="s">
        <v>60</v>
      </c>
      <c r="C17" s="41">
        <v>0</v>
      </c>
      <c r="D17" s="10">
        <v>70590</v>
      </c>
      <c r="E17" s="26">
        <v>70590</v>
      </c>
      <c r="F17" s="28">
        <v>0</v>
      </c>
    </row>
    <row r="18" spans="1:6" ht="31" x14ac:dyDescent="0.3">
      <c r="A18" s="9" t="s">
        <v>17</v>
      </c>
      <c r="B18" s="19" t="s">
        <v>18</v>
      </c>
      <c r="C18" s="41">
        <v>10000</v>
      </c>
      <c r="D18" s="10">
        <v>32400</v>
      </c>
      <c r="E18" s="26">
        <v>22400</v>
      </c>
      <c r="F18" s="28">
        <v>10000</v>
      </c>
    </row>
    <row r="19" spans="1:6" x14ac:dyDescent="0.3">
      <c r="A19" s="9" t="s">
        <v>19</v>
      </c>
      <c r="B19" s="19" t="s">
        <v>20</v>
      </c>
      <c r="C19" s="41">
        <v>5000</v>
      </c>
      <c r="D19" s="10">
        <v>5000</v>
      </c>
      <c r="E19" s="26">
        <v>3624</v>
      </c>
      <c r="F19" s="28">
        <v>5000</v>
      </c>
    </row>
    <row r="20" spans="1:6" ht="31" x14ac:dyDescent="0.3">
      <c r="A20" s="9" t="s">
        <v>21</v>
      </c>
      <c r="B20" s="19" t="s">
        <v>22</v>
      </c>
      <c r="C20" s="41">
        <v>270000</v>
      </c>
      <c r="D20" s="10">
        <v>270000</v>
      </c>
      <c r="E20" s="26">
        <v>261710.5</v>
      </c>
      <c r="F20" s="28">
        <v>270000</v>
      </c>
    </row>
    <row r="21" spans="1:6" x14ac:dyDescent="0.3">
      <c r="A21" s="9" t="s">
        <v>23</v>
      </c>
      <c r="B21" s="19" t="s">
        <v>24</v>
      </c>
      <c r="C21" s="41">
        <v>122000</v>
      </c>
      <c r="D21" s="10">
        <v>122000</v>
      </c>
      <c r="E21" s="26">
        <v>74400</v>
      </c>
      <c r="F21" s="28">
        <v>80000</v>
      </c>
    </row>
    <row r="22" spans="1:6" x14ac:dyDescent="0.3">
      <c r="A22" s="9" t="s">
        <v>25</v>
      </c>
      <c r="B22" s="19" t="s">
        <v>26</v>
      </c>
      <c r="C22" s="41">
        <v>0</v>
      </c>
      <c r="D22" s="10">
        <v>50000</v>
      </c>
      <c r="E22" s="26">
        <v>50000</v>
      </c>
      <c r="F22" s="28">
        <v>0</v>
      </c>
    </row>
    <row r="23" spans="1:6" x14ac:dyDescent="0.3">
      <c r="A23" s="35">
        <v>5512</v>
      </c>
      <c r="B23" s="19" t="s">
        <v>76</v>
      </c>
      <c r="C23" s="41">
        <v>0</v>
      </c>
      <c r="D23" s="10">
        <v>5600</v>
      </c>
      <c r="E23" s="26">
        <v>5600</v>
      </c>
      <c r="F23" s="28">
        <v>0</v>
      </c>
    </row>
    <row r="24" spans="1:6" x14ac:dyDescent="0.3">
      <c r="A24" s="9" t="s">
        <v>27</v>
      </c>
      <c r="B24" s="19" t="s">
        <v>28</v>
      </c>
      <c r="C24" s="41">
        <v>200000</v>
      </c>
      <c r="D24" s="10">
        <v>595262</v>
      </c>
      <c r="E24" s="26">
        <v>743787.24</v>
      </c>
      <c r="F24" s="28">
        <v>800000</v>
      </c>
    </row>
    <row r="25" spans="1:6" x14ac:dyDescent="0.3">
      <c r="A25" s="9" t="s">
        <v>29</v>
      </c>
      <c r="B25" s="19" t="s">
        <v>30</v>
      </c>
      <c r="C25" s="41">
        <v>0</v>
      </c>
      <c r="D25" s="10">
        <v>0</v>
      </c>
      <c r="E25" s="26">
        <v>0</v>
      </c>
      <c r="F25" s="28">
        <v>0</v>
      </c>
    </row>
    <row r="26" spans="1:6" ht="16" thickBot="1" x14ac:dyDescent="0.35">
      <c r="A26" s="9" t="s">
        <v>31</v>
      </c>
      <c r="B26" s="19" t="s">
        <v>32</v>
      </c>
      <c r="C26" s="42">
        <v>0</v>
      </c>
      <c r="D26" s="10">
        <v>0</v>
      </c>
      <c r="E26" s="26">
        <v>0</v>
      </c>
      <c r="F26" s="28">
        <v>0</v>
      </c>
    </row>
    <row r="27" spans="1:6" thickBot="1" x14ac:dyDescent="0.35">
      <c r="A27" s="13" t="s">
        <v>85</v>
      </c>
      <c r="B27" s="20"/>
      <c r="C27" s="32">
        <f>SUM(C7:C26)</f>
        <v>34073407</v>
      </c>
      <c r="D27" s="14">
        <f>SUM(D7:D26)</f>
        <v>37526098.700000003</v>
      </c>
      <c r="E27" s="20">
        <f>SUM(E7:E26)</f>
        <v>30064138.48</v>
      </c>
      <c r="F27" s="29">
        <f>SUM(F7:F26)</f>
        <v>36664472.666905008</v>
      </c>
    </row>
    <row r="28" spans="1:6" ht="1" customHeight="1" x14ac:dyDescent="0.35">
      <c r="A28" s="11"/>
      <c r="B28" s="11"/>
      <c r="C28" s="1"/>
      <c r="D28" s="1"/>
      <c r="E28" s="1"/>
    </row>
    <row r="29" spans="1:6" ht="16" thickBot="1" x14ac:dyDescent="0.4">
      <c r="A29" s="1"/>
      <c r="B29" s="1"/>
      <c r="C29" s="1"/>
      <c r="D29" s="1"/>
      <c r="E29" s="1"/>
    </row>
    <row r="30" spans="1:6" ht="23" thickBot="1" x14ac:dyDescent="0.35">
      <c r="A30" s="50" t="s">
        <v>98</v>
      </c>
      <c r="B30" s="51"/>
      <c r="C30" s="51"/>
      <c r="D30" s="51"/>
      <c r="E30" s="51"/>
      <c r="F30" s="52"/>
    </row>
    <row r="31" spans="1:6" ht="45.5" thickBot="1" x14ac:dyDescent="0.35">
      <c r="A31" s="23" t="s">
        <v>81</v>
      </c>
      <c r="B31" s="24" t="s">
        <v>1</v>
      </c>
      <c r="C31" s="43" t="s">
        <v>89</v>
      </c>
      <c r="D31" s="44" t="s">
        <v>90</v>
      </c>
      <c r="E31" s="45" t="s">
        <v>91</v>
      </c>
      <c r="F31" s="46" t="s">
        <v>92</v>
      </c>
    </row>
    <row r="32" spans="1:6" ht="46.5" x14ac:dyDescent="0.3">
      <c r="A32" s="15" t="s">
        <v>33</v>
      </c>
      <c r="B32" s="18" t="s">
        <v>34</v>
      </c>
      <c r="C32" s="40">
        <v>10000</v>
      </c>
      <c r="D32" s="16">
        <v>10000</v>
      </c>
      <c r="E32" s="25">
        <v>9860</v>
      </c>
      <c r="F32" s="27">
        <v>15000</v>
      </c>
    </row>
    <row r="33" spans="1:6" x14ac:dyDescent="0.3">
      <c r="A33" s="9" t="s">
        <v>35</v>
      </c>
      <c r="B33" s="19" t="s">
        <v>36</v>
      </c>
      <c r="C33" s="41">
        <f>600000+353320</f>
        <v>953320</v>
      </c>
      <c r="D33" s="10">
        <v>953320</v>
      </c>
      <c r="E33" s="26">
        <v>471972.6</v>
      </c>
      <c r="F33" s="28">
        <v>500000</v>
      </c>
    </row>
    <row r="34" spans="1:6" ht="31" x14ac:dyDescent="0.3">
      <c r="A34" s="9" t="s">
        <v>3</v>
      </c>
      <c r="B34" s="19" t="s">
        <v>4</v>
      </c>
      <c r="C34" s="41">
        <v>1000000</v>
      </c>
      <c r="D34" s="10">
        <v>630000</v>
      </c>
      <c r="E34" s="26">
        <v>229315.57</v>
      </c>
      <c r="F34" s="28">
        <v>700000</v>
      </c>
    </row>
    <row r="35" spans="1:6" x14ac:dyDescent="0.3">
      <c r="A35" s="9" t="s">
        <v>37</v>
      </c>
      <c r="B35" s="19" t="s">
        <v>38</v>
      </c>
      <c r="C35" s="41">
        <v>100000</v>
      </c>
      <c r="D35" s="10">
        <v>470000</v>
      </c>
      <c r="E35" s="26">
        <v>365053.37</v>
      </c>
      <c r="F35" s="28">
        <v>0</v>
      </c>
    </row>
    <row r="36" spans="1:6" ht="31" x14ac:dyDescent="0.3">
      <c r="A36" s="9" t="s">
        <v>39</v>
      </c>
      <c r="B36" s="19" t="s">
        <v>40</v>
      </c>
      <c r="C36" s="41">
        <v>120000</v>
      </c>
      <c r="D36" s="10">
        <v>120000</v>
      </c>
      <c r="E36" s="26">
        <v>88458</v>
      </c>
      <c r="F36" s="28">
        <v>130000</v>
      </c>
    </row>
    <row r="37" spans="1:6" x14ac:dyDescent="0.3">
      <c r="A37" s="9" t="s">
        <v>5</v>
      </c>
      <c r="B37" s="19" t="s">
        <v>6</v>
      </c>
      <c r="C37" s="41">
        <f>764000+50000</f>
        <v>814000</v>
      </c>
      <c r="D37" s="10">
        <v>814000</v>
      </c>
      <c r="E37" s="26">
        <v>43016.71</v>
      </c>
      <c r="F37" s="28">
        <v>1200000</v>
      </c>
    </row>
    <row r="38" spans="1:6" ht="31" x14ac:dyDescent="0.3">
      <c r="A38" s="9" t="s">
        <v>7</v>
      </c>
      <c r="B38" s="19" t="s">
        <v>8</v>
      </c>
      <c r="C38" s="41">
        <f>3312000+50000-800000</f>
        <v>2562000</v>
      </c>
      <c r="D38" s="10">
        <v>3718544</v>
      </c>
      <c r="E38" s="26">
        <v>102382.19</v>
      </c>
      <c r="F38" s="28">
        <v>2600000</v>
      </c>
    </row>
    <row r="39" spans="1:6" ht="16" thickBot="1" x14ac:dyDescent="0.35">
      <c r="A39" s="53" t="s">
        <v>9</v>
      </c>
      <c r="B39" s="54" t="s">
        <v>10</v>
      </c>
      <c r="C39" s="42">
        <v>0</v>
      </c>
      <c r="D39" s="55">
        <v>0</v>
      </c>
      <c r="E39" s="56">
        <v>0</v>
      </c>
      <c r="F39" s="57">
        <v>50000</v>
      </c>
    </row>
    <row r="40" spans="1:6" ht="23" thickBot="1" x14ac:dyDescent="0.35">
      <c r="A40" s="50" t="s">
        <v>99</v>
      </c>
      <c r="B40" s="51"/>
      <c r="C40" s="51"/>
      <c r="D40" s="51"/>
      <c r="E40" s="51"/>
      <c r="F40" s="52"/>
    </row>
    <row r="41" spans="1:6" ht="45" x14ac:dyDescent="0.3">
      <c r="A41" s="23" t="s">
        <v>81</v>
      </c>
      <c r="B41" s="24" t="s">
        <v>1</v>
      </c>
      <c r="C41" s="43" t="s">
        <v>89</v>
      </c>
      <c r="D41" s="44" t="s">
        <v>90</v>
      </c>
      <c r="E41" s="45" t="s">
        <v>91</v>
      </c>
      <c r="F41" s="46" t="s">
        <v>92</v>
      </c>
    </row>
    <row r="42" spans="1:6" x14ac:dyDescent="0.3">
      <c r="A42" s="9" t="s">
        <v>41</v>
      </c>
      <c r="B42" s="19" t="s">
        <v>42</v>
      </c>
      <c r="C42" s="41">
        <v>1400000</v>
      </c>
      <c r="D42" s="10">
        <v>1300000</v>
      </c>
      <c r="E42" s="26">
        <v>1300000</v>
      </c>
      <c r="F42" s="28">
        <v>1400000</v>
      </c>
    </row>
    <row r="43" spans="1:6" x14ac:dyDescent="0.3">
      <c r="A43" s="9" t="s">
        <v>43</v>
      </c>
      <c r="B43" s="19" t="s">
        <v>44</v>
      </c>
      <c r="C43" s="41">
        <f>4500000+770000+1200000+414486+150000</f>
        <v>7034486</v>
      </c>
      <c r="D43" s="10">
        <v>10314604</v>
      </c>
      <c r="E43" s="26">
        <v>10162717.1</v>
      </c>
      <c r="F43" s="28">
        <f>3000000+3450000</f>
        <v>6450000</v>
      </c>
    </row>
    <row r="44" spans="1:6" x14ac:dyDescent="0.3">
      <c r="A44" s="9" t="s">
        <v>11</v>
      </c>
      <c r="B44" s="19" t="s">
        <v>12</v>
      </c>
      <c r="C44" s="41">
        <v>6000</v>
      </c>
      <c r="D44" s="10">
        <v>6000</v>
      </c>
      <c r="E44" s="26">
        <v>4000</v>
      </c>
      <c r="F44" s="28">
        <v>6000</v>
      </c>
    </row>
    <row r="45" spans="1:6" x14ac:dyDescent="0.3">
      <c r="A45" s="9" t="s">
        <v>45</v>
      </c>
      <c r="B45" s="19" t="s">
        <v>46</v>
      </c>
      <c r="C45" s="41">
        <v>40000</v>
      </c>
      <c r="D45" s="10">
        <v>28300</v>
      </c>
      <c r="E45" s="26">
        <v>0</v>
      </c>
      <c r="F45" s="28">
        <v>40000</v>
      </c>
    </row>
    <row r="46" spans="1:6" ht="46.5" x14ac:dyDescent="0.3">
      <c r="A46" s="9" t="s">
        <v>47</v>
      </c>
      <c r="B46" s="19" t="s">
        <v>48</v>
      </c>
      <c r="C46" s="41">
        <v>0</v>
      </c>
      <c r="D46" s="10">
        <v>0</v>
      </c>
      <c r="E46" s="26">
        <v>0</v>
      </c>
      <c r="F46" s="28">
        <v>0</v>
      </c>
    </row>
    <row r="47" spans="1:6" ht="31" x14ac:dyDescent="0.3">
      <c r="A47" s="9" t="s">
        <v>49</v>
      </c>
      <c r="B47" s="19" t="s">
        <v>50</v>
      </c>
      <c r="C47" s="41">
        <v>100000</v>
      </c>
      <c r="D47" s="10">
        <v>100000</v>
      </c>
      <c r="E47" s="26">
        <v>65207.519999999997</v>
      </c>
      <c r="F47" s="28">
        <v>100000</v>
      </c>
    </row>
    <row r="48" spans="1:6" ht="31" x14ac:dyDescent="0.3">
      <c r="A48" s="9" t="s">
        <v>51</v>
      </c>
      <c r="B48" s="19" t="s">
        <v>52</v>
      </c>
      <c r="C48" s="41">
        <v>100000</v>
      </c>
      <c r="D48" s="10">
        <v>115000</v>
      </c>
      <c r="E48" s="26">
        <v>111204.16</v>
      </c>
      <c r="F48" s="28">
        <v>140000</v>
      </c>
    </row>
    <row r="49" spans="1:13" x14ac:dyDescent="0.3">
      <c r="A49" s="9" t="s">
        <v>53</v>
      </c>
      <c r="B49" s="19" t="s">
        <v>54</v>
      </c>
      <c r="C49" s="41">
        <v>30000</v>
      </c>
      <c r="D49" s="10">
        <v>77597</v>
      </c>
      <c r="E49" s="26">
        <v>77441.06</v>
      </c>
      <c r="F49" s="28">
        <v>30000</v>
      </c>
    </row>
    <row r="50" spans="1:13" x14ac:dyDescent="0.3">
      <c r="A50" s="9" t="s">
        <v>55</v>
      </c>
      <c r="B50" s="19" t="s">
        <v>56</v>
      </c>
      <c r="C50" s="41">
        <v>300000</v>
      </c>
      <c r="D50" s="10">
        <v>400000</v>
      </c>
      <c r="E50" s="26">
        <v>364534.82</v>
      </c>
      <c r="F50" s="28">
        <v>400000</v>
      </c>
    </row>
    <row r="51" spans="1:13" x14ac:dyDescent="0.3">
      <c r="A51" s="9" t="s">
        <v>57</v>
      </c>
      <c r="B51" s="19" t="s">
        <v>58</v>
      </c>
      <c r="C51" s="41">
        <v>50000</v>
      </c>
      <c r="D51" s="10">
        <v>50000</v>
      </c>
      <c r="E51" s="26">
        <v>50000</v>
      </c>
      <c r="F51" s="28">
        <v>50</v>
      </c>
      <c r="M51" s="31"/>
    </row>
    <row r="52" spans="1:13" x14ac:dyDescent="0.3">
      <c r="A52" s="9" t="s">
        <v>13</v>
      </c>
      <c r="B52" s="19" t="s">
        <v>14</v>
      </c>
      <c r="C52" s="41">
        <v>300000</v>
      </c>
      <c r="D52" s="10">
        <v>300000</v>
      </c>
      <c r="E52" s="26">
        <v>305581.14</v>
      </c>
      <c r="F52" s="28">
        <v>300000</v>
      </c>
    </row>
    <row r="53" spans="1:13" x14ac:dyDescent="0.3">
      <c r="A53" s="9" t="s">
        <v>15</v>
      </c>
      <c r="B53" s="19" t="s">
        <v>16</v>
      </c>
      <c r="C53" s="41">
        <v>800000</v>
      </c>
      <c r="D53" s="10">
        <v>1155754</v>
      </c>
      <c r="E53" s="26">
        <v>1163563.83</v>
      </c>
      <c r="F53" s="28">
        <v>1700000</v>
      </c>
    </row>
    <row r="54" spans="1:13" x14ac:dyDescent="0.3">
      <c r="A54" s="9" t="s">
        <v>59</v>
      </c>
      <c r="B54" s="19" t="s">
        <v>60</v>
      </c>
      <c r="C54" s="41">
        <f>350000+4620000</f>
        <v>4970000</v>
      </c>
      <c r="D54" s="10">
        <v>3075836</v>
      </c>
      <c r="E54" s="26">
        <v>1030244.11</v>
      </c>
      <c r="F54" s="28">
        <v>5300000</v>
      </c>
    </row>
    <row r="55" spans="1:13" x14ac:dyDescent="0.3">
      <c r="A55" s="9" t="s">
        <v>61</v>
      </c>
      <c r="B55" s="19" t="s">
        <v>62</v>
      </c>
      <c r="C55" s="41">
        <v>230000</v>
      </c>
      <c r="D55" s="10">
        <v>311144</v>
      </c>
      <c r="E55" s="26">
        <v>298144</v>
      </c>
      <c r="F55" s="28">
        <v>300000</v>
      </c>
    </row>
    <row r="56" spans="1:13" x14ac:dyDescent="0.3">
      <c r="A56" s="9" t="s">
        <v>63</v>
      </c>
      <c r="B56" s="19" t="s">
        <v>64</v>
      </c>
      <c r="C56" s="41">
        <v>2000000</v>
      </c>
      <c r="D56" s="10">
        <v>1918856</v>
      </c>
      <c r="E56" s="26">
        <v>1198308.05</v>
      </c>
      <c r="F56" s="28">
        <v>800000</v>
      </c>
    </row>
    <row r="57" spans="1:13" ht="31" x14ac:dyDescent="0.3">
      <c r="A57" s="9" t="s">
        <v>17</v>
      </c>
      <c r="B57" s="19" t="s">
        <v>18</v>
      </c>
      <c r="C57" s="41">
        <v>5000</v>
      </c>
      <c r="D57" s="10">
        <v>5000</v>
      </c>
      <c r="E57" s="26">
        <v>0</v>
      </c>
      <c r="F57" s="28">
        <v>5000</v>
      </c>
    </row>
    <row r="58" spans="1:13" x14ac:dyDescent="0.3">
      <c r="A58" s="9" t="s">
        <v>65</v>
      </c>
      <c r="B58" s="19" t="s">
        <v>66</v>
      </c>
      <c r="C58" s="41">
        <v>275783</v>
      </c>
      <c r="D58" s="10">
        <v>275783</v>
      </c>
      <c r="E58" s="26">
        <v>46343</v>
      </c>
      <c r="F58" s="28">
        <v>150000</v>
      </c>
    </row>
    <row r="59" spans="1:13" x14ac:dyDescent="0.3">
      <c r="A59" s="9" t="s">
        <v>19</v>
      </c>
      <c r="B59" s="19" t="s">
        <v>20</v>
      </c>
      <c r="C59" s="41">
        <f>(117116+1153241.54)*1.18</f>
        <v>1499021.8972</v>
      </c>
      <c r="D59" s="10">
        <v>1499022</v>
      </c>
      <c r="E59" s="26">
        <v>1312153.74</v>
      </c>
      <c r="F59" s="28">
        <v>1600000</v>
      </c>
    </row>
    <row r="60" spans="1:13" ht="31" x14ac:dyDescent="0.3">
      <c r="A60" s="9" t="s">
        <v>67</v>
      </c>
      <c r="B60" s="19" t="s">
        <v>68</v>
      </c>
      <c r="C60" s="41">
        <f>701423.06*1.18</f>
        <v>827679.2108</v>
      </c>
      <c r="D60" s="10">
        <v>827679</v>
      </c>
      <c r="E60" s="26">
        <v>707430.09</v>
      </c>
      <c r="F60" s="28">
        <f>830000+200000</f>
        <v>1030000</v>
      </c>
    </row>
    <row r="61" spans="1:13" ht="31" x14ac:dyDescent="0.3">
      <c r="A61" s="9" t="s">
        <v>21</v>
      </c>
      <c r="B61" s="19" t="s">
        <v>22</v>
      </c>
      <c r="C61" s="41">
        <f>236823*1.18</f>
        <v>279451.14</v>
      </c>
      <c r="D61" s="10">
        <v>279451</v>
      </c>
      <c r="E61" s="26">
        <v>222892.34</v>
      </c>
      <c r="F61" s="28">
        <v>300000</v>
      </c>
    </row>
    <row r="62" spans="1:13" x14ac:dyDescent="0.3">
      <c r="A62" s="9" t="s">
        <v>25</v>
      </c>
      <c r="B62" s="19" t="s">
        <v>26</v>
      </c>
      <c r="C62" s="41">
        <v>3000000</v>
      </c>
      <c r="D62" s="10">
        <v>3352352</v>
      </c>
      <c r="E62" s="26">
        <v>2542728.0499999998</v>
      </c>
      <c r="F62" s="28">
        <f>5000000+3000000+3000000</f>
        <v>11000000</v>
      </c>
    </row>
    <row r="63" spans="1:13" ht="31" x14ac:dyDescent="0.3">
      <c r="A63" s="9" t="s">
        <v>69</v>
      </c>
      <c r="B63" s="19" t="s">
        <v>70</v>
      </c>
      <c r="C63" s="41">
        <v>0</v>
      </c>
      <c r="D63" s="10">
        <v>0</v>
      </c>
      <c r="E63" s="26">
        <v>0</v>
      </c>
      <c r="F63" s="28">
        <v>0</v>
      </c>
    </row>
    <row r="64" spans="1:13" ht="31" x14ac:dyDescent="0.3">
      <c r="A64" s="9" t="s">
        <v>71</v>
      </c>
      <c r="B64" s="19" t="s">
        <v>72</v>
      </c>
      <c r="C64" s="41">
        <v>0</v>
      </c>
      <c r="D64" s="10">
        <v>0</v>
      </c>
      <c r="E64" s="26">
        <v>0</v>
      </c>
      <c r="F64" s="28">
        <v>0</v>
      </c>
    </row>
    <row r="65" spans="1:8" x14ac:dyDescent="0.3">
      <c r="A65" s="9" t="s">
        <v>73</v>
      </c>
      <c r="B65" s="19" t="s">
        <v>74</v>
      </c>
      <c r="C65" s="41">
        <v>30000</v>
      </c>
      <c r="D65" s="10">
        <v>30000</v>
      </c>
      <c r="E65" s="26">
        <v>0</v>
      </c>
      <c r="F65" s="28">
        <v>30000</v>
      </c>
    </row>
    <row r="66" spans="1:8" x14ac:dyDescent="0.3">
      <c r="A66" s="9" t="s">
        <v>75</v>
      </c>
      <c r="B66" s="19" t="s">
        <v>76</v>
      </c>
      <c r="C66" s="41">
        <f>1055000+200000</f>
        <v>1255000</v>
      </c>
      <c r="D66" s="10">
        <v>2366579</v>
      </c>
      <c r="E66" s="26">
        <v>1726235.01</v>
      </c>
      <c r="F66" s="28">
        <f>450000+800000+300000</f>
        <v>1550000</v>
      </c>
    </row>
    <row r="67" spans="1:8" x14ac:dyDescent="0.3">
      <c r="A67" s="9" t="s">
        <v>77</v>
      </c>
      <c r="B67" s="19" t="s">
        <v>78</v>
      </c>
      <c r="C67" s="41">
        <v>1500000</v>
      </c>
      <c r="D67" s="10">
        <v>1500000</v>
      </c>
      <c r="E67" s="26">
        <v>1246870</v>
      </c>
      <c r="F67" s="28">
        <v>1700000</v>
      </c>
    </row>
    <row r="68" spans="1:8" ht="31" x14ac:dyDescent="0.3">
      <c r="A68" s="35">
        <v>6115</v>
      </c>
      <c r="B68" s="19" t="s">
        <v>94</v>
      </c>
      <c r="C68" s="41">
        <v>0</v>
      </c>
      <c r="D68" s="10">
        <v>31500</v>
      </c>
      <c r="E68" s="26">
        <v>22239.08</v>
      </c>
      <c r="F68" s="28">
        <v>0</v>
      </c>
    </row>
    <row r="69" spans="1:8" x14ac:dyDescent="0.3">
      <c r="A69" s="35">
        <v>6117</v>
      </c>
      <c r="B69" s="19" t="s">
        <v>95</v>
      </c>
      <c r="C69" s="41">
        <v>0</v>
      </c>
      <c r="D69" s="10">
        <v>32000</v>
      </c>
      <c r="E69" s="26">
        <v>30354</v>
      </c>
      <c r="F69" s="28">
        <v>0</v>
      </c>
    </row>
    <row r="70" spans="1:8" x14ac:dyDescent="0.3">
      <c r="A70" s="9" t="s">
        <v>27</v>
      </c>
      <c r="B70" s="19" t="s">
        <v>28</v>
      </c>
      <c r="C70" s="41">
        <f>5000000+2813333+500000</f>
        <v>8313333</v>
      </c>
      <c r="D70" s="10">
        <v>8506210</v>
      </c>
      <c r="E70" s="26">
        <v>5011964.91</v>
      </c>
      <c r="F70" s="28">
        <v>8500000</v>
      </c>
    </row>
    <row r="71" spans="1:8" x14ac:dyDescent="0.3">
      <c r="A71" s="9" t="s">
        <v>29</v>
      </c>
      <c r="B71" s="19" t="s">
        <v>30</v>
      </c>
      <c r="C71" s="41">
        <v>0</v>
      </c>
      <c r="D71" s="10">
        <v>0</v>
      </c>
      <c r="E71" s="26">
        <v>0</v>
      </c>
      <c r="F71" s="28">
        <v>0</v>
      </c>
    </row>
    <row r="72" spans="1:8" x14ac:dyDescent="0.3">
      <c r="A72" s="9" t="s">
        <v>79</v>
      </c>
      <c r="B72" s="19" t="s">
        <v>80</v>
      </c>
      <c r="C72" s="41">
        <v>400000</v>
      </c>
      <c r="D72" s="10">
        <v>472204</v>
      </c>
      <c r="E72" s="26">
        <v>472204</v>
      </c>
      <c r="F72" s="28">
        <v>480000</v>
      </c>
    </row>
    <row r="73" spans="1:8" ht="16" thickBot="1" x14ac:dyDescent="0.35">
      <c r="A73" s="53" t="s">
        <v>31</v>
      </c>
      <c r="B73" s="54" t="s">
        <v>32</v>
      </c>
      <c r="C73" s="42">
        <v>0</v>
      </c>
      <c r="D73" s="55">
        <v>0</v>
      </c>
      <c r="E73" s="56">
        <v>0</v>
      </c>
      <c r="F73" s="57">
        <v>0</v>
      </c>
    </row>
    <row r="74" spans="1:8" ht="15" x14ac:dyDescent="0.3">
      <c r="A74" s="48" t="s">
        <v>86</v>
      </c>
      <c r="B74" s="48"/>
      <c r="C74" s="49">
        <f>SUM(C32:C73)</f>
        <v>40305074.247999996</v>
      </c>
      <c r="D74" s="48">
        <f>SUM(D32:D73)</f>
        <v>45046735</v>
      </c>
      <c r="E74" s="48">
        <f>SUM(E32:E73)</f>
        <v>30782418.449999999</v>
      </c>
      <c r="F74" s="48">
        <f>SUM(F32:F73)</f>
        <v>48506050</v>
      </c>
    </row>
    <row r="75" spans="1:8" ht="15" x14ac:dyDescent="0.3">
      <c r="A75" s="62"/>
      <c r="B75" s="63"/>
      <c r="C75" s="37"/>
      <c r="D75" s="36"/>
      <c r="E75" s="36"/>
      <c r="F75" s="36"/>
    </row>
    <row r="76" spans="1:8" ht="15" x14ac:dyDescent="0.3">
      <c r="A76" s="59" t="s">
        <v>88</v>
      </c>
      <c r="B76" s="59"/>
      <c r="C76" s="37">
        <f>C74</f>
        <v>40305074.247999996</v>
      </c>
      <c r="D76" s="37">
        <f t="shared" ref="D76:F76" si="0">D74</f>
        <v>45046735</v>
      </c>
      <c r="E76" s="37">
        <f t="shared" si="0"/>
        <v>30782418.449999999</v>
      </c>
      <c r="F76" s="37">
        <f t="shared" si="0"/>
        <v>48506050</v>
      </c>
    </row>
    <row r="77" spans="1:8" ht="15" x14ac:dyDescent="0.3">
      <c r="A77" s="58" t="s">
        <v>87</v>
      </c>
      <c r="B77" s="58"/>
      <c r="C77" s="37">
        <f>C27</f>
        <v>34073407</v>
      </c>
      <c r="D77" s="37">
        <f>D27</f>
        <v>37526098.700000003</v>
      </c>
      <c r="E77" s="37">
        <f>E27</f>
        <v>30064138.48</v>
      </c>
      <c r="F77" s="37">
        <f>F27</f>
        <v>36664472.666905008</v>
      </c>
    </row>
    <row r="78" spans="1:8" ht="15" x14ac:dyDescent="0.3">
      <c r="A78" s="60" t="s">
        <v>82</v>
      </c>
      <c r="B78" s="61"/>
      <c r="C78" s="37">
        <f>C76-C77</f>
        <v>6231667.2479999959</v>
      </c>
      <c r="D78" s="37">
        <f t="shared" ref="D78:F78" si="1">D76-D77</f>
        <v>7520636.299999997</v>
      </c>
      <c r="E78" s="37">
        <f t="shared" si="1"/>
        <v>718279.96999999881</v>
      </c>
      <c r="F78" s="37">
        <f t="shared" si="1"/>
        <v>11841577.333094992</v>
      </c>
    </row>
    <row r="79" spans="1:8" x14ac:dyDescent="0.35">
      <c r="A79" s="2" t="s">
        <v>83</v>
      </c>
      <c r="H79" s="34"/>
    </row>
    <row r="80" spans="1:8" x14ac:dyDescent="0.35">
      <c r="A80" s="2" t="s">
        <v>100</v>
      </c>
      <c r="C80" s="2" t="s">
        <v>101</v>
      </c>
    </row>
    <row r="82" spans="1:5" x14ac:dyDescent="0.35">
      <c r="A82" s="33"/>
      <c r="B82" s="33"/>
      <c r="C82" s="33"/>
      <c r="D82" s="33"/>
      <c r="E82" s="33"/>
    </row>
    <row r="83" spans="1:5" x14ac:dyDescent="0.35">
      <c r="A83" s="33"/>
      <c r="B83" s="33"/>
      <c r="C83" s="33"/>
      <c r="D83" s="33"/>
      <c r="E83" s="33"/>
    </row>
  </sheetData>
  <mergeCells count="4">
    <mergeCell ref="A77:B77"/>
    <mergeCell ref="A76:B76"/>
    <mergeCell ref="A78:B78"/>
    <mergeCell ref="A75:B75"/>
  </mergeCells>
  <pageMargins left="0" right="0" top="0" bottom="0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a8b9e8-0533-4354-95f5-a9f81803f0e1">
      <Terms xmlns="http://schemas.microsoft.com/office/infopath/2007/PartnerControls"/>
    </lcf76f155ced4ddcb4097134ff3c332f>
    <TaxCatchAll xmlns="5df14910-f9c9-4e9d-8dff-1054d53a95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F365D4A020E54B827AB826EB362101" ma:contentTypeVersion="13" ma:contentTypeDescription="Vytvoří nový dokument" ma:contentTypeScope="" ma:versionID="74ad4f14982bf0156736515296f856ef">
  <xsd:schema xmlns:xsd="http://www.w3.org/2001/XMLSchema" xmlns:xs="http://www.w3.org/2001/XMLSchema" xmlns:p="http://schemas.microsoft.com/office/2006/metadata/properties" xmlns:ns2="67a8b9e8-0533-4354-95f5-a9f81803f0e1" xmlns:ns3="5df14910-f9c9-4e9d-8dff-1054d53a958d" targetNamespace="http://schemas.microsoft.com/office/2006/metadata/properties" ma:root="true" ma:fieldsID="df09627ee654275e5d0e2190e768b917" ns2:_="" ns3:_="">
    <xsd:import namespace="67a8b9e8-0533-4354-95f5-a9f81803f0e1"/>
    <xsd:import namespace="5df14910-f9c9-4e9d-8dff-1054d53a95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8b9e8-0533-4354-95f5-a9f81803f0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ac4c69e-5a71-4431-80c5-4ed940e33b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14910-f9c9-4e9d-8dff-1054d53a95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a0dcc40-6cc6-49aa-b0c9-d146088393cd}" ma:internalName="TaxCatchAll" ma:showField="CatchAllData" ma:web="5df14910-f9c9-4e9d-8dff-1054d53a95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3AA055-A23A-4806-977C-321A1E33D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05B91-D931-4BD5-8C64-661EB82FFD84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5df14910-f9c9-4e9d-8dff-1054d53a958d"/>
    <ds:schemaRef ds:uri="67a8b9e8-0533-4354-95f5-a9f81803f0e1"/>
    <ds:schemaRef ds:uri="http://schemas.microsoft.com/office/2006/documentManagement/types"/>
    <ds:schemaRef ds:uri="http://purl.org/dc/elements/1.1/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7C2024-019F-43BD-B040-438C00027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8b9e8-0533-4354-95f5-a9f81803f0e1"/>
    <ds:schemaRef ds:uri="5df14910-f9c9-4e9d-8dff-1054d53a95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obce na rok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2023-11-27T21:13:16Z</dcterms:created>
  <dcterms:modified xsi:type="dcterms:W3CDTF">2024-11-19T08:45:33Z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0x0101000BF365D4A020E54B827AB826EB362101</vt:lpwstr>
  </property>
  <property fmtid="{D5CDD505-2E9C-101B-9397-08002B2CF9AE}" pid="3" name="MediaServiceImageTags">
    <vt:lpwstr/>
  </property>
</Properties>
</file>